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B5F9C692-B67F-4F49-95D5-B8D84E1AB03C}" xr6:coauthVersionLast="36" xr6:coauthVersionMax="36" xr10:uidLastSave="{00000000-0000-0000-0000-000000000000}"/>
  <bookViews>
    <workbookView xWindow="0" yWindow="0" windowWidth="22260" windowHeight="12648" activeTab="1" xr2:uid="{00000000-000D-0000-FFFF-FFFF00000000}"/>
  </bookViews>
  <sheets>
    <sheet name="day to day" sheetId="1" r:id="rId1"/>
    <sheet name="cash for guide" sheetId="2" r:id="rId2"/>
    <sheet name="cost"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2" l="1"/>
  <c r="E30" i="2"/>
  <c r="E18" i="2"/>
  <c r="E6" i="2"/>
  <c r="C18" i="4" l="1"/>
  <c r="C11" i="4"/>
  <c r="H6" i="4"/>
  <c r="C16" i="4"/>
  <c r="C13" i="4"/>
  <c r="H5" i="4"/>
  <c r="C14" i="4"/>
  <c r="C10" i="4" l="1"/>
  <c r="C9" i="4"/>
  <c r="C8" i="4"/>
  <c r="C7" i="4"/>
  <c r="E17" i="2" l="1"/>
  <c r="E20" i="2" s="1"/>
  <c r="E23" i="2" s="1"/>
  <c r="E32" i="2" l="1"/>
  <c r="E35" i="2" s="1"/>
  <c r="E8" i="2" l="1"/>
  <c r="C9" i="1" l="1"/>
  <c r="C10" i="1" s="1"/>
  <c r="C11" i="1" s="1"/>
  <c r="C12" i="1" s="1"/>
  <c r="C13" i="1" s="1"/>
  <c r="C14" i="1" s="1"/>
  <c r="C15" i="1" l="1"/>
  <c r="C16" i="1" s="1"/>
  <c r="C17" i="1" s="1"/>
</calcChain>
</file>

<file path=xl/sharedStrings.xml><?xml version="1.0" encoding="utf-8"?>
<sst xmlns="http://schemas.openxmlformats.org/spreadsheetml/2006/main" count="131" uniqueCount="86">
  <si>
    <t>Arrivel</t>
  </si>
  <si>
    <t>Departure</t>
  </si>
  <si>
    <t>Day</t>
  </si>
  <si>
    <t>Date</t>
  </si>
  <si>
    <t>Itenarary</t>
  </si>
  <si>
    <t>Emergency</t>
  </si>
  <si>
    <t>coach hours</t>
  </si>
  <si>
    <t>service provider</t>
  </si>
  <si>
    <t>Notes</t>
  </si>
  <si>
    <t>Guide</t>
  </si>
  <si>
    <t>p.file</t>
  </si>
  <si>
    <t>amount of pax</t>
  </si>
  <si>
    <t>cost pp</t>
  </si>
  <si>
    <t>cost per group</t>
  </si>
  <si>
    <t>spent</t>
  </si>
  <si>
    <t>total</t>
  </si>
  <si>
    <t>Porto Mirante</t>
  </si>
  <si>
    <t>Group Nu. 1</t>
  </si>
  <si>
    <t>Lisbon</t>
  </si>
  <si>
    <t>Group</t>
  </si>
  <si>
    <t>Group Nu. 2</t>
  </si>
  <si>
    <t>Group Nu. 3</t>
  </si>
  <si>
    <t>transfer from AP TO hotel</t>
  </si>
  <si>
    <t>Maribel</t>
  </si>
  <si>
    <t>full day bus</t>
  </si>
  <si>
    <r>
      <t>08h30</t>
    </r>
    <r>
      <rPr>
        <sz val="10"/>
        <color theme="1"/>
        <rFont val="Bookman Old Style"/>
        <family val="1"/>
      </rPr>
      <t xml:space="preserve"> – Departure heading north with the first stop in </t>
    </r>
    <r>
      <rPr>
        <b/>
        <sz val="10"/>
        <color theme="1"/>
        <rFont val="Bookman Old Style"/>
        <family val="1"/>
      </rPr>
      <t>Obidos</t>
    </r>
    <r>
      <rPr>
        <sz val="10"/>
        <color theme="1"/>
        <rFont val="Bookman Old Style"/>
        <family val="1"/>
      </rPr>
      <t xml:space="preserve"> – a charming village that still keeps its medieval walls – walking tour through its picturesque streets – then continue to </t>
    </r>
    <r>
      <rPr>
        <b/>
        <sz val="10"/>
        <color theme="1"/>
        <rFont val="Bookman Old Style"/>
        <family val="1"/>
      </rPr>
      <t>Nazaré</t>
    </r>
    <r>
      <rPr>
        <sz val="10"/>
        <color theme="1"/>
        <rFont val="Bookman Old Style"/>
        <family val="1"/>
      </rPr>
      <t xml:space="preserve"> – famous fishing town – stop at the </t>
    </r>
    <r>
      <rPr>
        <b/>
        <sz val="10"/>
        <color theme="1"/>
        <rFont val="Bookman Old Style"/>
        <family val="1"/>
      </rPr>
      <t>Belvedere Sitio</t>
    </r>
    <r>
      <rPr>
        <sz val="10"/>
        <color theme="1"/>
        <rFont val="Bookman Old Style"/>
        <family val="1"/>
      </rPr>
      <t xml:space="preserve"> to admire the view over the ocean – continue to Coimbra.  Time free for lunch in Coimbra. </t>
    </r>
    <r>
      <rPr>
        <b/>
        <sz val="10"/>
        <color theme="1"/>
        <rFont val="Bookman Old Style"/>
        <family val="1"/>
      </rPr>
      <t xml:space="preserve"> 14h20 – Meet with your local guide TBA for the visit of the University of Coimbra including the famous Library from the 18th century. Embarkation</t>
    </r>
  </si>
  <si>
    <t xml:space="preserve"> Pinhão 10:00</t>
  </si>
  <si>
    <t>Regua 11:30 / Peso da Régua 12:30</t>
  </si>
  <si>
    <t>Pala 9:30</t>
  </si>
  <si>
    <t>porto</t>
  </si>
  <si>
    <t>disembark</t>
  </si>
  <si>
    <t>?</t>
  </si>
  <si>
    <t xml:space="preserve">+ 31 850 083 740 </t>
  </si>
  <si>
    <t xml:space="preserve"> portomirante@scylla.com</t>
  </si>
  <si>
    <r>
      <t>21h10</t>
    </r>
    <r>
      <rPr>
        <sz val="10"/>
        <color theme="1"/>
        <rFont val="Bookman Old Style"/>
        <family val="1"/>
      </rPr>
      <t xml:space="preserve"> – Arrival of the Group at Lisbon Airport with flight LY 375. Meet &amp; Greet with your driver and direct transfer to your hotel Melia Lisboa Oriente.  Accomodation and check-in. Porterage service included</t>
    </r>
    <r>
      <rPr>
        <b/>
        <sz val="10"/>
        <color theme="1"/>
        <rFont val="Bookman Old Style"/>
        <family val="1"/>
      </rPr>
      <t xml:space="preserve">. 22h30 - Late buffet dinner at the hotel with drinks included.Overnight in Lisbon </t>
    </r>
  </si>
  <si>
    <t>tips for drivers</t>
  </si>
  <si>
    <t xml:space="preserve">Bolsa Palace entrance fee in Porto </t>
  </si>
  <si>
    <t>Eshel 10 days 196 dollar</t>
  </si>
  <si>
    <t>Hanita Group</t>
  </si>
  <si>
    <t>Matzlih Moshe</t>
  </si>
  <si>
    <t>Russian Group</t>
  </si>
  <si>
    <t xml:space="preserve">all Groups </t>
  </si>
  <si>
    <t>Douro Marina</t>
  </si>
  <si>
    <t>XX</t>
  </si>
  <si>
    <t xml:space="preserve"> Douro Marina 09:00:00/ Levarinho 12:30</t>
  </si>
  <si>
    <t>Levarinho 11:30/ Régua 17:00</t>
  </si>
  <si>
    <t>Régua 07:00 Pocinho 14:15</t>
  </si>
  <si>
    <t>Pocinho 13:45/ Vega Terron 17:00</t>
  </si>
  <si>
    <t>Vega de Terron 18:00</t>
  </si>
  <si>
    <t>Vega de Terron/ Pocinho 19:30</t>
  </si>
  <si>
    <t>Pocinho 07:00</t>
  </si>
  <si>
    <t>Pinhão 12:00</t>
  </si>
  <si>
    <t xml:space="preserve"> Regua 07:30/ Regua 10:00</t>
  </si>
  <si>
    <t xml:space="preserve">Hotel Corinthia Lisboa </t>
  </si>
  <si>
    <t xml:space="preserve">Hotel Eurostars Lisboa </t>
  </si>
  <si>
    <t>NH LISBON</t>
  </si>
  <si>
    <t xml:space="preserve">21h10 – Arrival of the Group at Lisbon Airport with flight LY 375. Meet &amp; Greet with your driver and direct transfer to your hotel Melia Lisboa Oriente.  Accomodation and check-in. Porterage service included. 22h30 - Late buffet dinner at the hotel with drinks included.Overnight in Lisbon </t>
  </si>
  <si>
    <r>
      <t>09h00</t>
    </r>
    <r>
      <rPr>
        <sz val="10"/>
        <color theme="1"/>
        <rFont val="Bookman Old Style"/>
        <family val="1"/>
      </rPr>
      <t xml:space="preserve"> – Departure for a </t>
    </r>
    <r>
      <rPr>
        <b/>
        <sz val="10"/>
        <color theme="1"/>
        <rFont val="Bookman Old Style"/>
        <family val="1"/>
      </rPr>
      <t>full day visit of Lisbon</t>
    </r>
    <r>
      <rPr>
        <sz val="10"/>
        <color theme="1"/>
        <rFont val="Bookman Old Style"/>
        <family val="1"/>
      </rPr>
      <t xml:space="preserve"> including the Belem quarter with the church of Jeronimos Monastery, Belem Tower ( exterior visit ), the Monument to the Discoveries and then head back to the city centre to enjoy a short walking tour through the most ancient quarter of Lisbon :  Alfama. Enjoy some free time in Rossio square and finally pass by Restauradores square, Avenida da Liberdade, Marquês de Pombal square and stop at Eduardo VII Park to admire the beautiful view over the city. Finally return to your hotel. </t>
    </r>
    <r>
      <rPr>
        <b/>
        <sz val="10"/>
        <color theme="1"/>
        <rFont val="Bookman Old Style"/>
        <family val="1"/>
      </rPr>
      <t xml:space="preserve"> 19h30 – Buffet Dinner at the hotel with drinks included. </t>
    </r>
  </si>
  <si>
    <t>DINNER AT HOTELS</t>
  </si>
  <si>
    <t xml:space="preserve">14h00 – Disembark in Pocinho and depart for the visit of the charming town of Castelo Rodrigo and Marofa Belvedere Point as well as visit to the Côa Museum. 
The ship sails in the meantime to Vega Terron. 
You will get back onboard in Vega Terron 
Overnight in Vega Terron </t>
  </si>
  <si>
    <t xml:space="preserve">08h00 – Meet with the bus and depart the ship for a full day excursion to Salamanca.
11h45 ( Spanish local time) – Arrival in Salamanca and meet with the local guide – Mrs TBA and start the walking visit of the city including visit to the University of Salamanca. 
14h00 – Lunch will be served at the Restaurant El Bardo Puerta Catedral in Salamanca with a nice Tapas menu and Flamenco Show 
16h00 (Spanish local time) – Return to the bus and drive back to the ship to Vega Terrón
17h30 ( Portuguese local time ) – estimate arrival time at Vega Terrón pier. 
18h00 - Ship sails to Pocinho. </t>
  </si>
  <si>
    <t xml:space="preserve">Ship sails from Pocinho to Pinhão 
13h30 – Arrive in Pinhão and disembark the ship to enjoy a  local city tour in the area.
15h30 - Visit of the traditional Quinta da Avessada including wine and food tasting. 
Return to the ship in Pinhão
Overnight onboard in Pinhão 
</t>
  </si>
  <si>
    <t xml:space="preserve">09h30 – Disembark in Pinhão and depart for a visit to the beautiful Mateus Palace.
10h30 - Guided visit of the interior of the Palace and free visit of the Gardens and Chapel included
12h30 – Back onboard the ship for lunch. 
14h00 – Disembark again and depart for a visit of the city of Lamego – Visit the Cathedral and the impressive Sanctuary of Nossa Senhora dos Remedios. Return to the ship at Regua. </t>
  </si>
  <si>
    <t>09h30 – Arrival at Pala Pier and disembark the ship for those who want. Depart by bus to Porto for the visit of this beautiful city and enjoy some free time in Ribeira or in the city centre for lunch. 
In the afternoon head to Vila Nova de Gaia for the visit of the Wine Cellars.
15h15 – Start the visit at Calém Wine Cellar
16h30 -  Start the Wine Tasting and Fado Show 
17h15 / 17h30  -  Return to the ship</t>
  </si>
  <si>
    <t>08h30 – Disembark the ship and start driving heading to Lisbon.  First stop in the charming city of Aveiro – known as the Portuguese Venice with all its water canals. Then continue heading south and arrive to Fatima – one of the biggest Christian pilgrimage center of Europe – visit the Sanctuary and the Apparition Chapel. Finally arrive to Lisbon and enjoy some free time for some shopping. 
19h00 – Transfer to Lisbon Airport for your flight back home at 22h30 LY 376.</t>
  </si>
  <si>
    <t>1 arrivle LY375 21:10 1 arrivle  LY 371</t>
  </si>
  <si>
    <t>total land</t>
  </si>
  <si>
    <t>tips for bus drivers</t>
  </si>
  <si>
    <t>bolsa</t>
  </si>
  <si>
    <t>Total paid passanger - 59 ;     DBL : 28 SGL : 3</t>
  </si>
  <si>
    <t>Total paid passanger - 28 ;     DBL : 14 SGL : 0</t>
  </si>
  <si>
    <t>cost of ship</t>
  </si>
  <si>
    <t>Drinking package</t>
  </si>
  <si>
    <t>Gordon</t>
  </si>
  <si>
    <t>guides</t>
  </si>
  <si>
    <t>total cost pp</t>
  </si>
  <si>
    <t> B €3782</t>
  </si>
  <si>
    <t>Russian</t>
  </si>
  <si>
    <t xml:space="preserve"> B €3932</t>
  </si>
  <si>
    <t>A €4296</t>
  </si>
  <si>
    <t>flight p.file</t>
  </si>
  <si>
    <t xml:space="preserve">303786 307628  </t>
  </si>
  <si>
    <t>ZviPollak</t>
  </si>
  <si>
    <t>lunch on 16/10</t>
  </si>
  <si>
    <t>Feigin Leonid</t>
  </si>
  <si>
    <t>פייגלין לאוניד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</si>
</sst>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d/mmm/yy;@"/>
  </numFmts>
  <fonts count="24">
    <font>
      <sz val="11"/>
      <color theme="1"/>
      <name val="Arial"/>
      <family val="2"/>
      <scheme val="minor"/>
    </font>
    <font>
      <sz val="11"/>
      <color theme="1"/>
      <name val="Arial"/>
      <family val="2"/>
      <scheme val="minor"/>
    </font>
    <font>
      <b/>
      <sz val="11"/>
      <color theme="1"/>
      <name val="Arial"/>
      <family val="2"/>
      <scheme val="minor"/>
    </font>
    <font>
      <sz val="11"/>
      <color theme="1"/>
      <name val="Arial"/>
      <family val="2"/>
      <charset val="177"/>
      <scheme val="minor"/>
    </font>
    <font>
      <sz val="12"/>
      <color theme="1"/>
      <name val="Arial"/>
      <family val="2"/>
      <scheme val="minor"/>
    </font>
    <font>
      <sz val="12"/>
      <name val="Arial"/>
      <family val="2"/>
      <scheme val="minor"/>
    </font>
    <font>
      <sz val="11"/>
      <name val="Arial"/>
      <family val="2"/>
      <scheme val="minor"/>
    </font>
    <font>
      <u/>
      <sz val="11"/>
      <color theme="10"/>
      <name val="Arial"/>
      <family val="2"/>
      <scheme val="minor"/>
    </font>
    <font>
      <b/>
      <sz val="11"/>
      <color rgb="FF002060"/>
      <name val="Arial"/>
      <family val="2"/>
      <scheme val="minor"/>
    </font>
    <font>
      <b/>
      <sz val="11"/>
      <name val="Arial"/>
      <family val="2"/>
      <scheme val="minor"/>
    </font>
    <font>
      <b/>
      <sz val="10"/>
      <color theme="1"/>
      <name val="Bookman Old Style"/>
      <family val="1"/>
    </font>
    <font>
      <sz val="10"/>
      <color theme="1"/>
      <name val="Bookman Old Style"/>
      <family val="1"/>
    </font>
    <font>
      <b/>
      <sz val="10"/>
      <color rgb="FFFF0000"/>
      <name val="Bookman Old Style"/>
      <family val="1"/>
    </font>
    <font>
      <sz val="11"/>
      <color rgb="FFFF0000"/>
      <name val="Arial"/>
      <family val="2"/>
      <scheme val="minor"/>
    </font>
    <font>
      <sz val="11"/>
      <color theme="1"/>
      <name val="Aptos"/>
    </font>
    <font>
      <sz val="11"/>
      <color theme="1"/>
      <name val="Georgia"/>
      <family val="1"/>
    </font>
    <font>
      <sz val="11"/>
      <color rgb="FFFF0000"/>
      <name val="Aptos"/>
      <charset val="177"/>
    </font>
    <font>
      <sz val="11"/>
      <color rgb="FFFFC000"/>
      <name val="Arial"/>
      <family val="2"/>
      <scheme val="minor"/>
    </font>
    <font>
      <sz val="8"/>
      <color rgb="FF000000"/>
      <name val="Arial"/>
      <family val="2"/>
      <scheme val="minor"/>
    </font>
    <font>
      <sz val="9.5"/>
      <color theme="1"/>
      <name val="Aptos"/>
    </font>
    <font>
      <sz val="9.5"/>
      <color rgb="FF000000"/>
      <name val="Aptos"/>
    </font>
    <font>
      <b/>
      <sz val="9.5"/>
      <color rgb="FF000000"/>
      <name val="Aptos"/>
    </font>
    <font>
      <b/>
      <sz val="12"/>
      <color rgb="FFFF6347"/>
      <name val="Arial"/>
      <family val="2"/>
      <scheme val="minor"/>
    </font>
    <font>
      <sz val="11"/>
      <color rgb="FF000000"/>
      <name val="Arial"/>
      <family val="2"/>
      <scheme val="minor"/>
    </font>
  </fonts>
  <fills count="8">
    <fill>
      <patternFill patternType="none"/>
    </fill>
    <fill>
      <patternFill patternType="gray125"/>
    </fill>
    <fill>
      <patternFill patternType="solid">
        <fgColor theme="6" tint="0.39997558519241921"/>
        <bgColor indexed="65"/>
      </patternFill>
    </fill>
    <fill>
      <patternFill patternType="solid">
        <fgColor theme="7" tint="0.59999389629810485"/>
        <bgColor indexed="65"/>
      </patternFill>
    </fill>
    <fill>
      <patternFill patternType="solid">
        <fgColor theme="0"/>
        <bgColor indexed="64"/>
      </patternFill>
    </fill>
    <fill>
      <patternFill patternType="solid">
        <fgColor theme="9" tint="0.59999389629810485"/>
        <bgColor indexed="64"/>
      </patternFill>
    </fill>
    <fill>
      <patternFill patternType="solid">
        <fgColor theme="2"/>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 fillId="2" borderId="0" applyNumberFormat="0" applyBorder="0" applyAlignment="0" applyProtection="0"/>
    <xf numFmtId="0" fontId="1" fillId="3" borderId="0" applyNumberFormat="0" applyBorder="0" applyAlignment="0" applyProtection="0"/>
    <xf numFmtId="0" fontId="3" fillId="0" borderId="0"/>
    <xf numFmtId="0" fontId="7" fillId="0" borderId="0" applyNumberFormat="0" applyFill="0" applyBorder="0" applyAlignment="0" applyProtection="0"/>
  </cellStyleXfs>
  <cellXfs count="77">
    <xf numFmtId="0" fontId="0" fillId="0" borderId="0" xfId="0"/>
    <xf numFmtId="0" fontId="0" fillId="4" borderId="0" xfId="0" applyFill="1"/>
    <xf numFmtId="0" fontId="0" fillId="0" borderId="0" xfId="0" applyAlignment="1">
      <alignment wrapText="1"/>
    </xf>
    <xf numFmtId="0" fontId="0" fillId="0" borderId="1" xfId="0" applyBorder="1"/>
    <xf numFmtId="0" fontId="8" fillId="5" borderId="1" xfId="0" applyFont="1" applyFill="1" applyBorder="1" applyAlignment="1">
      <alignment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14" fontId="8" fillId="0" borderId="1" xfId="0" applyNumberFormat="1" applyFont="1" applyBorder="1" applyAlignment="1">
      <alignment horizontal="center" vertical="center"/>
    </xf>
    <xf numFmtId="0" fontId="0" fillId="5" borderId="1" xfId="0" applyFill="1" applyBorder="1"/>
    <xf numFmtId="0" fontId="2" fillId="5" borderId="1" xfId="0" applyFont="1" applyFill="1" applyBorder="1" applyAlignment="1">
      <alignment wrapText="1"/>
    </xf>
    <xf numFmtId="0" fontId="2" fillId="5" borderId="1" xfId="0" applyFont="1" applyFill="1" applyBorder="1"/>
    <xf numFmtId="0" fontId="0" fillId="0" borderId="0" xfId="0" applyAlignment="1">
      <alignment horizontal="left" vertical="top"/>
    </xf>
    <xf numFmtId="0" fontId="2" fillId="5" borderId="1" xfId="0" applyFont="1" applyFill="1" applyBorder="1" applyAlignment="1">
      <alignment horizontal="left" vertical="top"/>
    </xf>
    <xf numFmtId="0" fontId="2" fillId="0" borderId="1" xfId="0" applyFont="1" applyBorder="1" applyAlignment="1">
      <alignment horizontal="center" vertical="center"/>
    </xf>
    <xf numFmtId="0" fontId="2" fillId="5" borderId="0" xfId="0" applyFont="1" applyFill="1"/>
    <xf numFmtId="0" fontId="2" fillId="5" borderId="1" xfId="0" applyFont="1" applyFill="1" applyBorder="1" applyAlignment="1">
      <alignment horizontal="center" vertical="center"/>
    </xf>
    <xf numFmtId="20" fontId="0" fillId="0" borderId="1" xfId="0" applyNumberFormat="1" applyBorder="1" applyAlignment="1">
      <alignment horizontal="left"/>
    </xf>
    <xf numFmtId="0" fontId="0" fillId="0" borderId="1" xfId="0" applyBorder="1" applyAlignment="1">
      <alignment horizontal="left"/>
    </xf>
    <xf numFmtId="0" fontId="0" fillId="5" borderId="0" xfId="0" applyFill="1"/>
    <xf numFmtId="0" fontId="8" fillId="0" borderId="0" xfId="0" applyFont="1"/>
    <xf numFmtId="0" fontId="0" fillId="4" borderId="0" xfId="0" applyFill="1" applyAlignment="1">
      <alignment horizontal="center" vertical="center"/>
    </xf>
    <xf numFmtId="0" fontId="0" fillId="5" borderId="0" xfId="0" applyFill="1" applyAlignment="1">
      <alignment horizontal="center" vertical="center"/>
    </xf>
    <xf numFmtId="20" fontId="0" fillId="0" borderId="0" xfId="0" applyNumberFormat="1" applyBorder="1" applyAlignment="1">
      <alignment horizontal="center" vertical="center"/>
    </xf>
    <xf numFmtId="0" fontId="0" fillId="0" borderId="0" xfId="0" applyBorder="1" applyAlignment="1">
      <alignment horizontal="center" vertical="center"/>
    </xf>
    <xf numFmtId="0" fontId="0" fillId="6" borderId="0" xfId="0" applyFill="1" applyBorder="1" applyAlignment="1">
      <alignment horizontal="center" vertical="center"/>
    </xf>
    <xf numFmtId="0" fontId="4" fillId="0" borderId="1" xfId="3"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64" fontId="5" fillId="0" borderId="1" xfId="2"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9" fillId="0" borderId="1" xfId="0" applyFont="1" applyBorder="1" applyAlignment="1">
      <alignment wrapText="1"/>
    </xf>
    <xf numFmtId="0" fontId="0" fillId="0" borderId="0" xfId="0" applyFill="1"/>
    <xf numFmtId="0" fontId="0" fillId="0" borderId="0" xfId="0" applyFill="1" applyAlignment="1">
      <alignment horizontal="center" vertical="center"/>
    </xf>
    <xf numFmtId="0" fontId="2" fillId="0" borderId="0" xfId="0" applyFont="1" applyFill="1"/>
    <xf numFmtId="0" fontId="2" fillId="0" borderId="0" xfId="0" applyFont="1" applyFill="1" applyAlignment="1">
      <alignment horizontal="left"/>
    </xf>
    <xf numFmtId="0" fontId="0" fillId="0" borderId="0" xfId="0" applyFill="1" applyAlignment="1">
      <alignment horizontal="left"/>
    </xf>
    <xf numFmtId="0" fontId="0" fillId="0" borderId="0" xfId="0" applyNumberFormat="1" applyFill="1" applyBorder="1" applyAlignment="1">
      <alignment horizontal="center" vertical="center"/>
    </xf>
    <xf numFmtId="0" fontId="2" fillId="0" borderId="0" xfId="0" applyNumberFormat="1" applyFont="1" applyFill="1" applyBorder="1" applyAlignment="1">
      <alignment horizontal="center" vertical="center"/>
    </xf>
    <xf numFmtId="20" fontId="6" fillId="0" borderId="0" xfId="0" applyNumberFormat="1" applyFont="1" applyFill="1" applyBorder="1" applyAlignment="1">
      <alignment horizontal="center" vertical="center"/>
    </xf>
    <xf numFmtId="20" fontId="0" fillId="0" borderId="0" xfId="0" applyNumberFormat="1" applyFill="1" applyBorder="1" applyAlignment="1">
      <alignment horizontal="center" vertical="center"/>
    </xf>
    <xf numFmtId="0" fontId="0" fillId="5" borderId="0" xfId="0" applyFill="1" applyAlignment="1">
      <alignment wrapText="1"/>
    </xf>
    <xf numFmtId="0" fontId="2" fillId="0" borderId="0" xfId="0" applyFont="1"/>
    <xf numFmtId="49" fontId="0" fillId="7" borderId="0" xfId="0" applyNumberFormat="1" applyFont="1" applyFill="1"/>
    <xf numFmtId="49" fontId="0" fillId="7" borderId="0" xfId="0" applyNumberFormat="1" applyFont="1" applyFill="1" applyAlignment="1">
      <alignment wrapText="1"/>
    </xf>
    <xf numFmtId="0" fontId="2" fillId="5" borderId="0" xfId="0" applyFont="1" applyFill="1" applyAlignment="1">
      <alignment wrapText="1"/>
    </xf>
    <xf numFmtId="0" fontId="10" fillId="0" borderId="0" xfId="0" applyFont="1" applyAlignment="1">
      <alignment horizontal="justify" vertical="center"/>
    </xf>
    <xf numFmtId="0" fontId="10" fillId="0" borderId="0" xfId="0" applyFont="1" applyAlignment="1">
      <alignment horizontal="justify" vertical="center" wrapText="1"/>
    </xf>
    <xf numFmtId="0" fontId="2" fillId="0" borderId="10" xfId="0" applyFont="1" applyFill="1" applyBorder="1" applyAlignment="1">
      <alignment horizontal="center" vertical="center"/>
    </xf>
    <xf numFmtId="0" fontId="13" fillId="0" borderId="0" xfId="0" applyFont="1" applyAlignment="1">
      <alignment wrapText="1"/>
    </xf>
    <xf numFmtId="0" fontId="7" fillId="0" borderId="0" xfId="4"/>
    <xf numFmtId="0" fontId="15" fillId="0" borderId="0" xfId="0" applyFont="1" applyAlignment="1">
      <alignment wrapText="1"/>
    </xf>
    <xf numFmtId="0" fontId="14" fillId="0" borderId="0" xfId="0" applyFont="1" applyAlignment="1">
      <alignment horizontal="left" vertical="center" wrapText="1" indent="1"/>
    </xf>
    <xf numFmtId="0" fontId="14" fillId="0" borderId="0" xfId="0" applyFont="1"/>
    <xf numFmtId="0" fontId="0" fillId="7" borderId="0" xfId="0" applyFill="1" applyAlignment="1">
      <alignment wrapText="1"/>
    </xf>
    <xf numFmtId="0" fontId="17" fillId="0" borderId="0" xfId="0" applyNumberFormat="1" applyFont="1" applyBorder="1" applyAlignment="1">
      <alignment horizontal="center" vertical="center"/>
    </xf>
    <xf numFmtId="0" fontId="17" fillId="0" borderId="0" xfId="0" applyFont="1"/>
    <xf numFmtId="0" fontId="18" fillId="0" borderId="0" xfId="0" applyFont="1"/>
    <xf numFmtId="0" fontId="19" fillId="0" borderId="0" xfId="0" applyFont="1"/>
    <xf numFmtId="20" fontId="20" fillId="0" borderId="0" xfId="0" applyNumberFormat="1" applyFont="1" applyAlignment="1">
      <alignment wrapText="1"/>
    </xf>
    <xf numFmtId="0" fontId="21" fillId="0" borderId="0" xfId="0" applyFont="1" applyAlignment="1">
      <alignment wrapText="1"/>
    </xf>
    <xf numFmtId="0" fontId="19" fillId="0" borderId="0" xfId="0" applyFont="1" applyAlignment="1">
      <alignment wrapText="1"/>
    </xf>
    <xf numFmtId="0" fontId="16" fillId="0" borderId="0" xfId="0" applyFont="1" applyAlignment="1">
      <alignment vertical="center" wrapText="1"/>
    </xf>
    <xf numFmtId="0" fontId="11" fillId="0" borderId="0" xfId="0" applyFont="1" applyAlignment="1">
      <alignment horizontal="justify" vertical="center"/>
    </xf>
    <xf numFmtId="0" fontId="12" fillId="0" borderId="0" xfId="0" applyFont="1" applyAlignment="1">
      <alignment horizontal="center" vertical="center"/>
    </xf>
    <xf numFmtId="0" fontId="11" fillId="0" borderId="0" xfId="0" applyFont="1" applyAlignment="1">
      <alignment horizontal="justify" vertical="center" wrapText="1"/>
    </xf>
    <xf numFmtId="0" fontId="12" fillId="0" borderId="0" xfId="0" applyFont="1" applyAlignment="1">
      <alignment horizontal="justify" vertical="center"/>
    </xf>
    <xf numFmtId="0" fontId="22" fillId="0" borderId="0" xfId="0" applyFont="1"/>
    <xf numFmtId="0" fontId="23" fillId="0" borderId="0" xfId="0" applyFont="1"/>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0" fillId="6" borderId="4" xfId="0" applyFill="1" applyBorder="1" applyAlignment="1">
      <alignment horizontal="center" wrapText="1"/>
    </xf>
    <xf numFmtId="0" fontId="0" fillId="6" borderId="5" xfId="0" applyFill="1" applyBorder="1" applyAlignment="1">
      <alignment horizontal="center" wrapText="1"/>
    </xf>
    <xf numFmtId="0" fontId="0" fillId="6" borderId="6" xfId="0" applyFill="1" applyBorder="1" applyAlignment="1">
      <alignment horizontal="center" wrapText="1"/>
    </xf>
    <xf numFmtId="0" fontId="0" fillId="6" borderId="7" xfId="0" applyFill="1" applyBorder="1" applyAlignment="1">
      <alignment horizontal="center" wrapText="1"/>
    </xf>
    <xf numFmtId="0" fontId="0" fillId="6" borderId="8" xfId="0" applyFill="1" applyBorder="1" applyAlignment="1">
      <alignment horizontal="center" wrapText="1"/>
    </xf>
    <xf numFmtId="0" fontId="0" fillId="6" borderId="9" xfId="0" applyFill="1" applyBorder="1" applyAlignment="1">
      <alignment horizontal="center" wrapText="1"/>
    </xf>
    <xf numFmtId="0" fontId="14" fillId="0" borderId="0" xfId="0" applyFont="1" applyAlignment="1">
      <alignment wrapText="1"/>
    </xf>
  </cellXfs>
  <cellStyles count="5">
    <cellStyle name="40% - Accent4" xfId="2" builtinId="43"/>
    <cellStyle name="60% - Accent3" xfId="1" builtinId="40"/>
    <cellStyle name="Hyperlink" xfId="4" builtinId="8"/>
    <cellStyle name="Normal" xfId="0" builtinId="0"/>
    <cellStyle name="Normal 2" xfId="3" xr:uid="{6B080053-689B-4C9C-ADD3-8FB2E7BD1A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ortomirante@scyll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zoomScale="70" zoomScaleNormal="70" workbookViewId="0">
      <selection activeCell="K6" sqref="K6:L6"/>
    </sheetView>
  </sheetViews>
  <sheetFormatPr defaultRowHeight="13.8"/>
  <cols>
    <col min="1" max="1" width="9.09765625" customWidth="1"/>
    <col min="2" max="2" width="16.09765625" customWidth="1"/>
    <col min="3" max="3" width="18.09765625" style="7" customWidth="1"/>
    <col min="4" max="4" width="21.3984375" customWidth="1"/>
    <col min="5" max="5" width="19.59765625" style="12" customWidth="1"/>
    <col min="6" max="6" width="54.19921875" style="2" customWidth="1"/>
    <col min="7" max="7" width="27" customWidth="1"/>
    <col min="8" max="8" width="18.09765625" customWidth="1"/>
    <col min="10" max="10" width="21" customWidth="1"/>
  </cols>
  <sheetData>
    <row r="1" spans="1:13" ht="27.6">
      <c r="A1" s="4" t="s">
        <v>16</v>
      </c>
      <c r="B1" s="4"/>
      <c r="C1" s="5"/>
      <c r="D1" s="68"/>
      <c r="E1" s="68"/>
      <c r="F1" s="70"/>
      <c r="G1" s="71"/>
      <c r="H1" s="71"/>
      <c r="I1" s="72"/>
    </row>
    <row r="2" spans="1:13" ht="27.6">
      <c r="A2" s="50" t="s">
        <v>32</v>
      </c>
      <c r="B2" s="49" t="s">
        <v>33</v>
      </c>
      <c r="C2" s="6"/>
      <c r="D2" s="69"/>
      <c r="E2" s="69"/>
      <c r="F2" s="73"/>
      <c r="G2" s="74"/>
      <c r="H2" s="74"/>
      <c r="I2" s="75"/>
    </row>
    <row r="3" spans="1:13" ht="27.6">
      <c r="A3" s="15" t="s">
        <v>2</v>
      </c>
      <c r="B3" s="44" t="s">
        <v>19</v>
      </c>
      <c r="C3" s="16" t="s">
        <v>3</v>
      </c>
      <c r="D3" s="10" t="s">
        <v>0</v>
      </c>
      <c r="E3" s="13" t="s">
        <v>1</v>
      </c>
      <c r="F3" s="10" t="s">
        <v>4</v>
      </c>
      <c r="G3" s="11" t="s">
        <v>6</v>
      </c>
      <c r="H3" s="11" t="s">
        <v>7</v>
      </c>
      <c r="I3" s="9" t="s">
        <v>8</v>
      </c>
      <c r="J3" t="s">
        <v>9</v>
      </c>
      <c r="K3" s="2" t="s">
        <v>11</v>
      </c>
      <c r="L3" t="s">
        <v>10</v>
      </c>
    </row>
    <row r="4" spans="1:13" ht="139.94999999999999" customHeight="1">
      <c r="A4" s="14">
        <v>1</v>
      </c>
      <c r="B4" s="14" t="s">
        <v>17</v>
      </c>
      <c r="C4" s="8">
        <v>45580</v>
      </c>
      <c r="D4" s="3" t="s">
        <v>18</v>
      </c>
      <c r="E4" s="52" t="s">
        <v>53</v>
      </c>
      <c r="F4" s="45" t="s">
        <v>34</v>
      </c>
      <c r="G4" s="26" t="s">
        <v>65</v>
      </c>
      <c r="H4" s="27" t="s">
        <v>23</v>
      </c>
      <c r="I4" s="28"/>
      <c r="J4" s="43" t="s">
        <v>82</v>
      </c>
      <c r="K4">
        <v>27</v>
      </c>
      <c r="L4" s="56">
        <v>305000</v>
      </c>
      <c r="M4" t="s">
        <v>38</v>
      </c>
    </row>
    <row r="5" spans="1:13" ht="66">
      <c r="A5" s="14">
        <v>1</v>
      </c>
      <c r="B5" s="14" t="s">
        <v>20</v>
      </c>
      <c r="C5" s="8">
        <v>45580</v>
      </c>
      <c r="D5" s="3" t="s">
        <v>18</v>
      </c>
      <c r="E5" s="52" t="s">
        <v>54</v>
      </c>
      <c r="F5" s="45" t="s">
        <v>34</v>
      </c>
      <c r="G5" s="26" t="s">
        <v>22</v>
      </c>
      <c r="H5" s="27" t="s">
        <v>23</v>
      </c>
      <c r="I5" s="3"/>
      <c r="J5" s="2" t="s">
        <v>39</v>
      </c>
      <c r="K5">
        <v>32</v>
      </c>
      <c r="L5" s="56">
        <v>305000</v>
      </c>
    </row>
    <row r="6" spans="1:13" ht="129" customHeight="1">
      <c r="A6" s="14">
        <v>1</v>
      </c>
      <c r="B6" s="14" t="s">
        <v>21</v>
      </c>
      <c r="C6" s="8">
        <v>45580</v>
      </c>
      <c r="D6" s="3" t="s">
        <v>18</v>
      </c>
      <c r="E6" s="61" t="s">
        <v>55</v>
      </c>
      <c r="F6" s="62" t="s">
        <v>56</v>
      </c>
      <c r="G6" s="26" t="s">
        <v>22</v>
      </c>
      <c r="H6" s="27" t="s">
        <v>23</v>
      </c>
      <c r="I6" s="3"/>
      <c r="J6" s="42" t="s">
        <v>40</v>
      </c>
      <c r="K6">
        <v>28</v>
      </c>
      <c r="L6" s="56">
        <v>303454</v>
      </c>
      <c r="M6" t="s">
        <v>40</v>
      </c>
    </row>
    <row r="7" spans="1:13" ht="171.45" customHeight="1">
      <c r="A7" s="14">
        <v>2</v>
      </c>
      <c r="B7" s="14" t="s">
        <v>41</v>
      </c>
      <c r="C7" s="8">
        <v>45581</v>
      </c>
      <c r="D7" s="3" t="s">
        <v>18</v>
      </c>
      <c r="E7" s="17" t="s">
        <v>58</v>
      </c>
      <c r="F7" s="45" t="s">
        <v>57</v>
      </c>
      <c r="G7" s="30" t="s">
        <v>24</v>
      </c>
      <c r="H7" s="30"/>
      <c r="I7" s="3"/>
      <c r="J7" t="s">
        <v>80</v>
      </c>
      <c r="K7" s="2" t="s">
        <v>81</v>
      </c>
    </row>
    <row r="8" spans="1:13" ht="107.7" customHeight="1">
      <c r="A8" s="14">
        <v>3</v>
      </c>
      <c r="B8" s="14" t="s">
        <v>41</v>
      </c>
      <c r="C8" s="8">
        <v>45582</v>
      </c>
      <c r="D8" s="57" t="s">
        <v>42</v>
      </c>
      <c r="E8" s="18" t="s">
        <v>43</v>
      </c>
      <c r="F8" s="45" t="s">
        <v>25</v>
      </c>
      <c r="G8" s="26"/>
      <c r="H8" s="27"/>
      <c r="I8" s="29"/>
      <c r="J8" s="1"/>
    </row>
    <row r="9" spans="1:13" ht="106.95" customHeight="1">
      <c r="A9" s="47">
        <v>4</v>
      </c>
      <c r="B9" s="47" t="s">
        <v>41</v>
      </c>
      <c r="C9" s="8">
        <f>C8+1</f>
        <v>45583</v>
      </c>
      <c r="D9" s="59" t="s">
        <v>45</v>
      </c>
      <c r="E9" s="58" t="s">
        <v>44</v>
      </c>
      <c r="F9" s="63" t="s">
        <v>31</v>
      </c>
    </row>
    <row r="10" spans="1:13" ht="79.2">
      <c r="A10" s="47">
        <v>5</v>
      </c>
      <c r="B10" s="47" t="s">
        <v>41</v>
      </c>
      <c r="C10" s="8">
        <f t="shared" ref="C10:C13" si="0">C9+1</f>
        <v>45584</v>
      </c>
      <c r="D10" s="60" t="s">
        <v>47</v>
      </c>
      <c r="E10" s="60" t="s">
        <v>46</v>
      </c>
      <c r="F10" s="64" t="s">
        <v>59</v>
      </c>
    </row>
    <row r="11" spans="1:13" ht="184.8">
      <c r="A11" s="47">
        <v>6</v>
      </c>
      <c r="B11" s="47" t="s">
        <v>41</v>
      </c>
      <c r="C11" s="8">
        <f t="shared" si="0"/>
        <v>45585</v>
      </c>
      <c r="D11" t="s">
        <v>49</v>
      </c>
      <c r="E11" t="s">
        <v>48</v>
      </c>
      <c r="F11" s="46" t="s">
        <v>60</v>
      </c>
    </row>
    <row r="12" spans="1:13" ht="96.6">
      <c r="A12" s="47">
        <v>7</v>
      </c>
      <c r="B12" s="47" t="s">
        <v>41</v>
      </c>
      <c r="C12" s="8">
        <f t="shared" si="0"/>
        <v>45586</v>
      </c>
      <c r="D12" s="57" t="s">
        <v>51</v>
      </c>
      <c r="E12" t="s">
        <v>50</v>
      </c>
      <c r="F12" s="51" t="s">
        <v>61</v>
      </c>
    </row>
    <row r="13" spans="1:13" ht="118.8">
      <c r="A13" s="47">
        <v>8</v>
      </c>
      <c r="B13" s="47" t="s">
        <v>41</v>
      </c>
      <c r="C13" s="8">
        <f t="shared" si="0"/>
        <v>45587</v>
      </c>
      <c r="D13" s="2" t="s">
        <v>27</v>
      </c>
      <c r="E13" t="s">
        <v>26</v>
      </c>
      <c r="F13" s="46" t="s">
        <v>62</v>
      </c>
    </row>
    <row r="14" spans="1:13" ht="118.8">
      <c r="A14" s="47">
        <v>9</v>
      </c>
      <c r="B14" s="47" t="s">
        <v>41</v>
      </c>
      <c r="C14" s="8">
        <f>C13+1</f>
        <v>45588</v>
      </c>
      <c r="D14" t="s">
        <v>28</v>
      </c>
      <c r="E14" t="s">
        <v>52</v>
      </c>
      <c r="F14" s="46" t="s">
        <v>63</v>
      </c>
    </row>
    <row r="15" spans="1:13" ht="118.8">
      <c r="A15" s="47">
        <v>10</v>
      </c>
      <c r="B15" s="47" t="s">
        <v>17</v>
      </c>
      <c r="C15" s="8">
        <f>C14+1</f>
        <v>45589</v>
      </c>
      <c r="D15" t="s">
        <v>29</v>
      </c>
      <c r="E15" s="12" t="s">
        <v>30</v>
      </c>
      <c r="F15" s="46" t="s">
        <v>64</v>
      </c>
    </row>
    <row r="16" spans="1:13">
      <c r="A16" s="47">
        <v>10</v>
      </c>
      <c r="B16" s="47" t="s">
        <v>20</v>
      </c>
      <c r="C16" s="8">
        <f>C15</f>
        <v>45589</v>
      </c>
      <c r="D16" t="s">
        <v>29</v>
      </c>
      <c r="F16" s="65" t="s">
        <v>31</v>
      </c>
    </row>
    <row r="17" spans="1:6">
      <c r="A17" s="47">
        <v>10</v>
      </c>
      <c r="B17" s="47" t="s">
        <v>21</v>
      </c>
      <c r="C17" s="8">
        <f>C16</f>
        <v>45589</v>
      </c>
      <c r="D17" t="s">
        <v>29</v>
      </c>
      <c r="F17" s="48" t="s">
        <v>31</v>
      </c>
    </row>
  </sheetData>
  <mergeCells count="3">
    <mergeCell ref="D1:D2"/>
    <mergeCell ref="F1:I2"/>
    <mergeCell ref="E1:E2"/>
  </mergeCells>
  <hyperlinks>
    <hyperlink ref="B2" r:id="rId1" display="mailto:portomirante@scylla.com" xr:uid="{81458143-0081-4664-AF58-89FF3A866CF8}"/>
  </hyperlinks>
  <pageMargins left="0.7" right="0.7"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18667-59DD-4843-925C-5318FFCF789B}">
  <dimension ref="C2:M38"/>
  <sheetViews>
    <sheetView tabSelected="1" workbookViewId="0">
      <selection activeCell="C3" sqref="C3:G35"/>
    </sheetView>
  </sheetViews>
  <sheetFormatPr defaultRowHeight="13.8"/>
  <cols>
    <col min="3" max="3" width="20.8984375" bestFit="1" customWidth="1"/>
    <col min="4" max="4" width="37.09765625" bestFit="1" customWidth="1"/>
    <col min="7" max="7" width="9.8984375" bestFit="1" customWidth="1"/>
    <col min="8" max="8" width="12.09765625" style="7" customWidth="1"/>
    <col min="9" max="9" width="30.3984375" bestFit="1" customWidth="1"/>
  </cols>
  <sheetData>
    <row r="2" spans="3:13">
      <c r="I2" s="7"/>
    </row>
    <row r="3" spans="3:13">
      <c r="C3" s="43" t="s">
        <v>82</v>
      </c>
      <c r="D3">
        <v>27</v>
      </c>
      <c r="E3" s="56">
        <v>305000</v>
      </c>
      <c r="H3" s="21"/>
      <c r="I3" s="32"/>
      <c r="J3" s="31"/>
      <c r="K3" s="31"/>
      <c r="L3" s="31"/>
      <c r="M3" s="31"/>
    </row>
    <row r="4" spans="3:13" ht="27.6">
      <c r="C4" s="15"/>
      <c r="D4" s="19" t="s">
        <v>12</v>
      </c>
      <c r="E4" s="40" t="s">
        <v>13</v>
      </c>
      <c r="F4" s="19" t="s">
        <v>14</v>
      </c>
      <c r="G4" s="21"/>
      <c r="H4" s="21"/>
      <c r="I4" s="32"/>
      <c r="J4" s="33"/>
      <c r="K4" s="31"/>
      <c r="L4" s="31"/>
      <c r="M4" s="31"/>
    </row>
    <row r="5" spans="3:13">
      <c r="C5" t="s">
        <v>35</v>
      </c>
      <c r="E5">
        <v>580</v>
      </c>
      <c r="G5" s="21"/>
      <c r="H5" s="21"/>
      <c r="I5" s="32"/>
      <c r="J5" s="31"/>
      <c r="K5" s="31"/>
      <c r="L5" s="31"/>
      <c r="M5" s="31"/>
    </row>
    <row r="6" spans="3:13" ht="27.6">
      <c r="C6" s="76" t="s">
        <v>36</v>
      </c>
      <c r="D6">
        <v>8</v>
      </c>
      <c r="E6">
        <f>D6*D3</f>
        <v>216</v>
      </c>
      <c r="G6" s="21"/>
      <c r="H6" s="21"/>
      <c r="I6" s="32"/>
      <c r="J6" s="31"/>
      <c r="K6" s="31"/>
      <c r="L6" s="31"/>
      <c r="M6" s="31"/>
    </row>
    <row r="7" spans="3:13">
      <c r="C7" t="s">
        <v>5</v>
      </c>
      <c r="E7">
        <v>200</v>
      </c>
      <c r="H7" s="21"/>
      <c r="I7" s="32"/>
      <c r="J7" s="31"/>
      <c r="K7" s="31"/>
      <c r="L7" s="31"/>
      <c r="M7" s="31"/>
    </row>
    <row r="8" spans="3:13">
      <c r="C8" s="19" t="s">
        <v>15</v>
      </c>
      <c r="D8" s="15"/>
      <c r="E8" s="15">
        <f>SUM(E5:E7)</f>
        <v>996</v>
      </c>
      <c r="F8" s="19"/>
      <c r="G8" s="19"/>
      <c r="H8" s="22"/>
      <c r="I8" s="32"/>
      <c r="J8" s="31"/>
      <c r="K8" s="31"/>
      <c r="L8" s="31"/>
      <c r="M8" s="31"/>
    </row>
    <row r="9" spans="3:13">
      <c r="H9" s="21"/>
      <c r="I9" s="31"/>
      <c r="J9" s="31"/>
      <c r="K9" s="31"/>
      <c r="L9" s="31"/>
      <c r="M9" s="31"/>
    </row>
    <row r="10" spans="3:13">
      <c r="C10" s="15" t="s">
        <v>37</v>
      </c>
      <c r="E10" s="19">
        <v>1814</v>
      </c>
      <c r="F10" s="19"/>
      <c r="G10" s="19"/>
      <c r="H10" s="21"/>
      <c r="I10" s="31"/>
      <c r="J10" s="31"/>
      <c r="K10" s="31"/>
      <c r="L10" s="31"/>
      <c r="M10" s="31"/>
    </row>
    <row r="11" spans="3:13">
      <c r="E11" s="41">
        <f>SUM(E8+E10)</f>
        <v>2810</v>
      </c>
      <c r="H11" s="21"/>
      <c r="I11" s="31"/>
      <c r="J11" s="31"/>
      <c r="K11" s="31"/>
      <c r="L11" s="31"/>
      <c r="M11" s="31"/>
    </row>
    <row r="12" spans="3:13">
      <c r="C12" s="41" t="s">
        <v>15</v>
      </c>
      <c r="D12" s="41"/>
      <c r="E12" s="20"/>
      <c r="F12" s="20"/>
      <c r="H12" s="25"/>
      <c r="I12" s="31"/>
      <c r="J12" s="31"/>
      <c r="K12" s="31"/>
      <c r="L12" s="31"/>
      <c r="M12" s="31"/>
    </row>
    <row r="13" spans="3:13">
      <c r="C13" s="34"/>
      <c r="D13" s="35"/>
      <c r="E13" s="31"/>
      <c r="F13" s="31"/>
      <c r="G13" s="31"/>
      <c r="H13" s="36"/>
      <c r="I13" s="31"/>
      <c r="J13" s="31"/>
      <c r="K13" s="31"/>
      <c r="L13" s="31"/>
      <c r="M13" s="31"/>
    </row>
    <row r="14" spans="3:13">
      <c r="C14" s="53" t="s">
        <v>39</v>
      </c>
      <c r="D14">
        <v>32</v>
      </c>
      <c r="E14" s="56">
        <v>305000</v>
      </c>
      <c r="G14" s="31"/>
      <c r="H14" s="37"/>
      <c r="I14" s="31"/>
      <c r="J14" s="31"/>
      <c r="K14" s="31"/>
      <c r="L14" s="31"/>
      <c r="M14" s="31"/>
    </row>
    <row r="15" spans="3:13" ht="27.6">
      <c r="C15" s="15"/>
      <c r="D15" s="19" t="s">
        <v>12</v>
      </c>
      <c r="E15" s="40" t="s">
        <v>13</v>
      </c>
      <c r="F15" s="19" t="s">
        <v>14</v>
      </c>
      <c r="G15" s="31"/>
      <c r="H15" s="37"/>
      <c r="I15" s="31"/>
      <c r="J15" s="31"/>
      <c r="K15" s="31"/>
      <c r="L15" s="31"/>
      <c r="M15" s="31"/>
    </row>
    <row r="16" spans="3:13">
      <c r="C16" t="s">
        <v>35</v>
      </c>
      <c r="E16">
        <v>580</v>
      </c>
      <c r="G16" s="31"/>
      <c r="H16" s="38"/>
      <c r="I16" s="31"/>
      <c r="J16" s="31"/>
      <c r="K16" s="31"/>
      <c r="L16" s="31"/>
      <c r="M16" s="31"/>
    </row>
    <row r="17" spans="3:13" ht="27.6">
      <c r="C17" s="76" t="s">
        <v>36</v>
      </c>
      <c r="D17">
        <v>8</v>
      </c>
      <c r="E17">
        <f>D17*D14</f>
        <v>256</v>
      </c>
      <c r="G17" s="31"/>
      <c r="H17" s="39"/>
      <c r="I17" s="31"/>
      <c r="J17" s="31"/>
      <c r="K17" s="31"/>
      <c r="L17" s="31"/>
      <c r="M17" s="31"/>
    </row>
    <row r="18" spans="3:13">
      <c r="C18" s="76" t="s">
        <v>83</v>
      </c>
      <c r="D18">
        <v>25</v>
      </c>
      <c r="E18">
        <f>D18*D14</f>
        <v>800</v>
      </c>
      <c r="G18" s="31"/>
      <c r="H18" s="39"/>
      <c r="I18" s="31"/>
      <c r="J18" s="31"/>
      <c r="K18" s="31"/>
      <c r="L18" s="31"/>
      <c r="M18" s="31"/>
    </row>
    <row r="19" spans="3:13">
      <c r="C19" t="s">
        <v>5</v>
      </c>
      <c r="E19">
        <v>400</v>
      </c>
      <c r="G19" s="31"/>
      <c r="H19" s="39"/>
      <c r="I19" s="31"/>
      <c r="J19" s="31"/>
      <c r="K19" s="31"/>
      <c r="L19" s="31"/>
      <c r="M19" s="31"/>
    </row>
    <row r="20" spans="3:13">
      <c r="C20" s="19" t="s">
        <v>15</v>
      </c>
      <c r="D20" s="15"/>
      <c r="E20" s="15">
        <f>SUM(E16:E19)</f>
        <v>2036</v>
      </c>
      <c r="F20" s="19"/>
      <c r="H20" s="54"/>
      <c r="I20" s="55"/>
      <c r="M20" s="31"/>
    </row>
    <row r="21" spans="3:13">
      <c r="H21" s="23"/>
    </row>
    <row r="22" spans="3:13">
      <c r="C22" s="15" t="s">
        <v>37</v>
      </c>
      <c r="E22" s="19">
        <v>1816</v>
      </c>
      <c r="F22" s="19"/>
      <c r="H22" s="24"/>
    </row>
    <row r="23" spans="3:13">
      <c r="E23" s="41">
        <f>SUM(E20+E22)</f>
        <v>3852</v>
      </c>
    </row>
    <row r="24" spans="3:13">
      <c r="C24" s="41" t="s">
        <v>15</v>
      </c>
      <c r="D24" s="41"/>
      <c r="E24" s="20"/>
      <c r="F24" s="20"/>
    </row>
    <row r="27" spans="3:13">
      <c r="C27" s="42" t="s">
        <v>84</v>
      </c>
      <c r="D27">
        <v>28</v>
      </c>
      <c r="E27" s="56">
        <v>303454</v>
      </c>
      <c r="G27" t="s">
        <v>85</v>
      </c>
    </row>
    <row r="28" spans="3:13" ht="27.6">
      <c r="C28" s="15"/>
      <c r="D28" s="19" t="s">
        <v>12</v>
      </c>
      <c r="E28" s="40" t="s">
        <v>13</v>
      </c>
      <c r="F28" s="19" t="s">
        <v>14</v>
      </c>
      <c r="G28">
        <v>305875601</v>
      </c>
    </row>
    <row r="29" spans="3:13">
      <c r="C29" t="s">
        <v>35</v>
      </c>
      <c r="E29">
        <v>580</v>
      </c>
    </row>
    <row r="30" spans="3:13" ht="27.6">
      <c r="C30" s="76" t="s">
        <v>36</v>
      </c>
      <c r="D30">
        <v>8</v>
      </c>
      <c r="E30">
        <f>D30*D27</f>
        <v>224</v>
      </c>
    </row>
    <row r="31" spans="3:13">
      <c r="C31" t="s">
        <v>5</v>
      </c>
      <c r="E31">
        <v>200</v>
      </c>
    </row>
    <row r="32" spans="3:13">
      <c r="C32" s="19" t="s">
        <v>15</v>
      </c>
      <c r="D32" s="15"/>
      <c r="E32" s="15">
        <f>SUM(E29:E31)</f>
        <v>1004</v>
      </c>
      <c r="F32" s="15"/>
      <c r="G32" s="15"/>
    </row>
    <row r="34" spans="3:10">
      <c r="C34" s="15" t="s">
        <v>37</v>
      </c>
      <c r="E34" s="19">
        <v>1812</v>
      </c>
      <c r="F34" s="19"/>
    </row>
    <row r="35" spans="3:10">
      <c r="E35" s="41">
        <f>SUM(E32+E34)</f>
        <v>2816</v>
      </c>
    </row>
    <row r="36" spans="3:10">
      <c r="C36" s="41" t="s">
        <v>15</v>
      </c>
      <c r="D36" s="41"/>
      <c r="E36" s="20"/>
      <c r="F36" s="20"/>
    </row>
    <row r="37" spans="3:10">
      <c r="J37" s="41"/>
    </row>
    <row r="38" spans="3:10">
      <c r="J38" s="4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3A72E-D91E-4A8F-872A-68942EBA1F6E}">
  <dimension ref="B3:H18"/>
  <sheetViews>
    <sheetView workbookViewId="0">
      <selection activeCell="F19" sqref="F19"/>
    </sheetView>
  </sheetViews>
  <sheetFormatPr defaultRowHeight="13.8"/>
  <sheetData>
    <row r="3" spans="2:8" ht="15.6">
      <c r="B3" t="s">
        <v>66</v>
      </c>
      <c r="C3" s="41">
        <v>23838</v>
      </c>
      <c r="F3" s="66" t="s">
        <v>69</v>
      </c>
    </row>
    <row r="4" spans="2:8" ht="15.6">
      <c r="C4" s="41">
        <v>9509</v>
      </c>
      <c r="F4" s="66" t="s">
        <v>70</v>
      </c>
    </row>
    <row r="5" spans="2:8">
      <c r="C5" s="41">
        <v>23082</v>
      </c>
      <c r="G5" t="s">
        <v>15</v>
      </c>
      <c r="H5">
        <f>59+28</f>
        <v>87</v>
      </c>
    </row>
    <row r="6" spans="2:8">
      <c r="C6" s="41">
        <v>6790.75</v>
      </c>
      <c r="G6" t="s">
        <v>73</v>
      </c>
      <c r="H6">
        <f>H5-2</f>
        <v>85</v>
      </c>
    </row>
    <row r="7" spans="2:8">
      <c r="C7">
        <f>14*2*50*2</f>
        <v>2800</v>
      </c>
    </row>
    <row r="8" spans="2:8">
      <c r="C8">
        <f>SUM(C3:C7)</f>
        <v>66019.75</v>
      </c>
    </row>
    <row r="9" spans="2:8" ht="41.4">
      <c r="B9" s="2" t="s">
        <v>67</v>
      </c>
      <c r="C9">
        <f>550*3</f>
        <v>1650</v>
      </c>
      <c r="F9" t="s">
        <v>77</v>
      </c>
    </row>
    <row r="10" spans="2:8">
      <c r="B10" t="s">
        <v>68</v>
      </c>
      <c r="C10">
        <f>SUM(59+28)*8</f>
        <v>696</v>
      </c>
      <c r="F10" s="67" t="s">
        <v>76</v>
      </c>
    </row>
    <row r="11" spans="2:8">
      <c r="C11" s="41">
        <f>SUM(C8+C9+C10)/(H6)</f>
        <v>804.30294117647054</v>
      </c>
    </row>
    <row r="13" spans="2:8" ht="27.6">
      <c r="B13" s="2" t="s">
        <v>71</v>
      </c>
      <c r="C13">
        <f>163240/85</f>
        <v>1920.4705882352941</v>
      </c>
    </row>
    <row r="14" spans="2:8" ht="27.6">
      <c r="B14" s="2" t="s">
        <v>72</v>
      </c>
      <c r="C14">
        <f>25*7</f>
        <v>175</v>
      </c>
      <c r="F14" t="s">
        <v>73</v>
      </c>
    </row>
    <row r="15" spans="2:8">
      <c r="F15" s="67" t="s">
        <v>78</v>
      </c>
    </row>
    <row r="16" spans="2:8">
      <c r="B16" t="s">
        <v>74</v>
      </c>
      <c r="C16">
        <f>((300*10+250*10+250*10)+1000*3+500)/H6</f>
        <v>135.29411764705881</v>
      </c>
      <c r="F16" s="67" t="s">
        <v>79</v>
      </c>
    </row>
    <row r="18" spans="2:3">
      <c r="B18" s="41" t="s">
        <v>75</v>
      </c>
      <c r="C18" s="41">
        <f>C11+C13+C14+C16</f>
        <v>3035.0676470588237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day to day</vt:lpstr>
      <vt:lpstr>cash for guide</vt:lpstr>
      <vt:lpstr>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2024-10-13T16:26:39Z</dcterms:modified>
</cp:coreProperties>
</file>